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256" activeTab="1"/>
  </bookViews>
  <sheets>
    <sheet name="Лист1" sheetId="1" r:id="rId1"/>
    <sheet name="Меню" sheetId="2" r:id="rId2"/>
  </sheets>
  <calcPr calcId="125725"/>
</workbook>
</file>

<file path=xl/calcChain.xml><?xml version="1.0" encoding="utf-8"?>
<calcChain xmlns="http://schemas.openxmlformats.org/spreadsheetml/2006/main">
  <c r="B33" i="2"/>
  <c r="B5"/>
  <c r="B8"/>
  <c r="B9"/>
  <c r="B10"/>
  <c r="B11"/>
  <c r="B12"/>
  <c r="F45" s="1"/>
  <c r="C13"/>
  <c r="D13"/>
  <c r="E13"/>
  <c r="F13"/>
  <c r="G13"/>
  <c r="S14"/>
  <c r="B14" s="1"/>
  <c r="E15"/>
  <c r="F15"/>
  <c r="C16"/>
  <c r="D16"/>
  <c r="E16"/>
  <c r="F16"/>
  <c r="G16"/>
  <c r="H16"/>
  <c r="I16"/>
  <c r="B17"/>
  <c r="F42" s="1"/>
  <c r="B18"/>
  <c r="B19"/>
  <c r="B20"/>
  <c r="B21"/>
  <c r="B22"/>
  <c r="S23"/>
  <c r="B23" s="1"/>
  <c r="C24"/>
  <c r="D24"/>
  <c r="E24"/>
  <c r="F24"/>
  <c r="G24"/>
  <c r="H24"/>
  <c r="I24"/>
  <c r="J24"/>
  <c r="K24"/>
  <c r="L24"/>
  <c r="M24"/>
  <c r="B25"/>
  <c r="B26"/>
  <c r="S27"/>
  <c r="B27" s="1"/>
  <c r="B28"/>
  <c r="B29"/>
  <c r="S30"/>
  <c r="B30" s="1"/>
  <c r="B31"/>
  <c r="N32"/>
  <c r="O32"/>
  <c r="P32"/>
  <c r="S34"/>
  <c r="B34" s="1"/>
  <c r="B35"/>
  <c r="B36"/>
  <c r="F39" s="1"/>
  <c r="F44" l="1"/>
  <c r="F43"/>
  <c r="B32"/>
  <c r="B24"/>
  <c r="F46" s="1"/>
  <c r="B16"/>
  <c r="F41" s="1"/>
  <c r="B15"/>
  <c r="F40" s="1"/>
  <c r="B13"/>
  <c r="F38" l="1"/>
  <c r="B4" s="1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b/>
            <sz val="8"/>
            <color indexed="9"/>
            <rFont val="Tahoma"/>
            <family val="2"/>
            <charset val="204"/>
          </rPr>
          <t xml:space="preserve">Name:
</t>
        </r>
        <r>
          <rPr>
            <sz val="8"/>
            <color indexed="9"/>
            <rFont val="Tahoma"/>
            <family val="2"/>
            <charset val="204"/>
          </rPr>
          <t>Число человек</t>
        </r>
      </text>
    </comment>
    <comment ref="A2" authorId="0">
      <text>
        <r>
          <rPr>
            <b/>
            <sz val="8"/>
            <color indexed="9"/>
            <rFont val="Tahoma"/>
            <family val="2"/>
            <charset val="204"/>
          </rPr>
          <t xml:space="preserve">Name:
</t>
        </r>
        <r>
          <rPr>
            <sz val="8"/>
            <color indexed="9"/>
            <rFont val="Tahoma"/>
            <family val="2"/>
            <charset val="204"/>
          </rPr>
          <t>Сколько дней</t>
        </r>
      </text>
    </comment>
  </commentList>
</comments>
</file>

<file path=xl/sharedStrings.xml><?xml version="1.0" encoding="utf-8"?>
<sst xmlns="http://schemas.openxmlformats.org/spreadsheetml/2006/main" count="124" uniqueCount="87">
  <si>
    <t>колво человек</t>
  </si>
  <si>
    <t>ужины</t>
  </si>
  <si>
    <t>Перекусы(9)</t>
  </si>
  <si>
    <t>Завтраки(8)</t>
  </si>
  <si>
    <t>Напитки</t>
  </si>
  <si>
    <t>Прочая
ерунда</t>
  </si>
  <si>
    <t>Сколько данного продукта брать</t>
  </si>
  <si>
    <t xml:space="preserve">Гречка
с рыбой
</t>
  </si>
  <si>
    <t>Рога
с рыбой</t>
  </si>
  <si>
    <t>Уха</t>
  </si>
  <si>
    <t>Суп из чечевицы</t>
  </si>
  <si>
    <t>Плов с мясом</t>
  </si>
  <si>
    <t>Рога
с мясом</t>
  </si>
  <si>
    <t>Гречка с мясом</t>
  </si>
  <si>
    <t>Сало, хлеб, конфеты (шоколад)</t>
  </si>
  <si>
    <t>Сало, хлеб, орехи, казинаки</t>
  </si>
  <si>
    <t>Сыр, хлеб, конфеты, (шоколад)</t>
  </si>
  <si>
    <t>Сыр, хлеб, щербет, халва</t>
  </si>
  <si>
    <t>Геркулес</t>
  </si>
  <si>
    <t>пшено на молоке</t>
  </si>
  <si>
    <t>рис.
Каша (2)</t>
  </si>
  <si>
    <t>Компот</t>
  </si>
  <si>
    <t>Чай</t>
  </si>
  <si>
    <t>Кто берет 1</t>
  </si>
  <si>
    <t>Примечание</t>
  </si>
  <si>
    <t>кол-во готовок</t>
  </si>
  <si>
    <t>Еды на чел в день</t>
  </si>
  <si>
    <t>Рис</t>
  </si>
  <si>
    <t>Пшено</t>
  </si>
  <si>
    <t>Рожки</t>
  </si>
  <si>
    <t>Гречка</t>
  </si>
  <si>
    <t>Рыба(240гр в банке)</t>
  </si>
  <si>
    <t>колбаса с\к</t>
  </si>
  <si>
    <t>фарш</t>
  </si>
  <si>
    <t>Морковь (сухой вес)</t>
  </si>
  <si>
    <t>Чеснок</t>
  </si>
  <si>
    <t>Картошка (сухой вес)</t>
  </si>
  <si>
    <t>Лук (сухой вес)</t>
  </si>
  <si>
    <t>Изюм</t>
  </si>
  <si>
    <t>Молоко сухое</t>
  </si>
  <si>
    <t>Сахар</t>
  </si>
  <si>
    <t>сухофрукты на компот</t>
  </si>
  <si>
    <t>Масло сливочное</t>
  </si>
  <si>
    <t>Приправы</t>
  </si>
  <si>
    <t>Сухари</t>
  </si>
  <si>
    <t>Сыр</t>
  </si>
  <si>
    <t>конфеты, или леденцы</t>
  </si>
  <si>
    <t>шоколад</t>
  </si>
  <si>
    <t>Казинаки (или орехи или  щербет, или халва)</t>
  </si>
  <si>
    <t>Соль</t>
  </si>
  <si>
    <t>Чечевица</t>
  </si>
  <si>
    <t>хлеб(лаваш)</t>
  </si>
  <si>
    <t>Масло растительное</t>
  </si>
  <si>
    <t>Мука блинная</t>
  </si>
  <si>
    <t>Cало(буженина)</t>
  </si>
  <si>
    <t>коэффициенты усыхания</t>
  </si>
  <si>
    <t>картошки</t>
  </si>
  <si>
    <t>лука</t>
  </si>
  <si>
    <t>морковки</t>
  </si>
  <si>
    <t>хлеб</t>
  </si>
  <si>
    <t>Расчет сухарей: бухкнка 700 грамм усыхает в 2 раза. Полбуханки за присест</t>
  </si>
  <si>
    <t>Расчет лаваша: лаваш весит около 500 грамм</t>
  </si>
  <si>
    <t>я</t>
  </si>
  <si>
    <t>рыбников</t>
  </si>
  <si>
    <t>стас</t>
  </si>
  <si>
    <t>леха</t>
  </si>
  <si>
    <t>макс</t>
  </si>
  <si>
    <t>лена</t>
  </si>
  <si>
    <t>султан</t>
  </si>
  <si>
    <t>женя</t>
  </si>
  <si>
    <t>4 брикета, паковать так чтобы не пришлось с полиэтиленом растапливать</t>
  </si>
  <si>
    <t>3 упаковки</t>
  </si>
  <si>
    <t>1 или 2 упаковки</t>
  </si>
  <si>
    <t>2 или 4 упаковки</t>
  </si>
  <si>
    <t>2 или 3 упаковки</t>
  </si>
  <si>
    <t>2 упаковки</t>
  </si>
  <si>
    <t>5 упаковок по 400 гр, 8 упаковок по 160 гр</t>
  </si>
  <si>
    <t>4 упаковки</t>
  </si>
  <si>
    <t>каждый</t>
  </si>
  <si>
    <t>5 упаковок</t>
  </si>
  <si>
    <t>одну буханку сухарей, разделенную на 2 упаковки</t>
  </si>
  <si>
    <t>перелить в пластиковую бутылку</t>
  </si>
  <si>
    <t>не знаю сколько надо 1 раз блины пожарить</t>
  </si>
  <si>
    <t>Чай и травы для чая</t>
  </si>
  <si>
    <t>в балонах</t>
  </si>
  <si>
    <t>к чаю</t>
  </si>
  <si>
    <t>нечто к чаю на всех на 1 раз, на свое усмотрение</t>
  </si>
</sst>
</file>

<file path=xl/styles.xml><?xml version="1.0" encoding="utf-8"?>
<styleSheet xmlns="http://schemas.openxmlformats.org/spreadsheetml/2006/main">
  <fonts count="8">
    <font>
      <sz val="10"/>
      <name val="Arial Cyr"/>
      <family val="2"/>
      <charset val="204"/>
    </font>
    <font>
      <b/>
      <sz val="8"/>
      <color indexed="9"/>
      <name val="Tahoma"/>
      <family val="2"/>
      <charset val="204"/>
    </font>
    <font>
      <sz val="8"/>
      <color indexed="9"/>
      <name val="Tahoma"/>
      <family val="2"/>
      <charset val="204"/>
    </font>
    <font>
      <b/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25"/>
      <name val="Arial Cyr"/>
      <family val="2"/>
      <charset val="204"/>
    </font>
    <font>
      <u/>
      <sz val="10"/>
      <color indexed="12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indexed="55"/>
        <bgColor indexed="23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5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2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2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center" vertical="top" wrapText="1"/>
    </xf>
    <xf numFmtId="0" fontId="0" fillId="4" borderId="1" xfId="0" applyFont="1" applyFill="1" applyBorder="1" applyAlignment="1">
      <alignment horizontal="center" vertical="top" wrapText="1"/>
    </xf>
    <xf numFmtId="1" fontId="0" fillId="4" borderId="2" xfId="0" applyNumberForma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6" borderId="1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" fontId="5" fillId="7" borderId="2" xfId="0" applyNumberFormat="1" applyFont="1" applyFill="1" applyBorder="1" applyAlignment="1">
      <alignment horizontal="center" vertical="top"/>
    </xf>
    <xf numFmtId="0" fontId="7" fillId="0" borderId="0" xfId="1" applyNumberFormat="1" applyFill="1" applyBorder="1" applyAlignment="1" applyProtection="1">
      <alignment horizontal="left" vertical="top"/>
    </xf>
    <xf numFmtId="1" fontId="0" fillId="0" borderId="0" xfId="0" applyNumberFormat="1" applyBorder="1" applyAlignment="1">
      <alignment horizontal="left" vertical="top"/>
    </xf>
    <xf numFmtId="0" fontId="0" fillId="0" borderId="0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0" fontId="0" fillId="8" borderId="1" xfId="0" applyFont="1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0" fillId="8" borderId="0" xfId="0" applyFill="1" applyBorder="1" applyAlignment="1">
      <alignment vertical="top"/>
    </xf>
    <xf numFmtId="1" fontId="0" fillId="8" borderId="0" xfId="0" applyNumberFormat="1" applyFill="1" applyBorder="1" applyAlignment="1">
      <alignment horizontal="left" vertical="top"/>
    </xf>
    <xf numFmtId="0" fontId="0" fillId="9" borderId="1" xfId="0" applyFill="1" applyBorder="1" applyAlignment="1">
      <alignment vertical="top"/>
    </xf>
    <xf numFmtId="0" fontId="0" fillId="10" borderId="1" xfId="0" applyFill="1" applyBorder="1" applyAlignment="1">
      <alignment vertical="top"/>
    </xf>
    <xf numFmtId="0" fontId="0" fillId="14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0" fontId="0" fillId="13" borderId="1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0" fillId="8" borderId="3" xfId="0" applyFill="1" applyBorder="1" applyAlignment="1">
      <alignment vertical="top"/>
    </xf>
    <xf numFmtId="0" fontId="0" fillId="6" borderId="1" xfId="0" applyFill="1" applyBorder="1" applyAlignment="1">
      <alignment horizontal="left" vertical="top"/>
    </xf>
    <xf numFmtId="1" fontId="0" fillId="0" borderId="0" xfId="0" applyNumberForma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4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" sqref="C1"/>
    </sheetView>
  </sheetViews>
  <sheetFormatPr defaultRowHeight="12.7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9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3" sqref="A13"/>
    </sheetView>
  </sheetViews>
  <sheetFormatPr defaultRowHeight="12.75"/>
  <cols>
    <col min="1" max="1" width="42.85546875" style="1" customWidth="1"/>
    <col min="2" max="2" width="13" style="1" customWidth="1"/>
    <col min="3" max="3" width="8.140625" style="2" customWidth="1"/>
    <col min="4" max="4" width="9.140625" style="2"/>
    <col min="5" max="5" width="8.5703125" style="2" customWidth="1"/>
    <col min="6" max="6" width="9.140625" style="2"/>
    <col min="7" max="8" width="10.28515625" style="2" customWidth="1"/>
    <col min="9" max="9" width="10.5703125" style="2" customWidth="1"/>
    <col min="10" max="10" width="9.5703125" style="2" customWidth="1"/>
    <col min="11" max="11" width="9" style="2" customWidth="1"/>
    <col min="12" max="12" width="9.7109375" style="2" customWidth="1"/>
    <col min="13" max="13" width="9.5703125" style="2" customWidth="1"/>
    <col min="14" max="14" width="9.28515625" style="2" customWidth="1"/>
    <col min="15" max="15" width="8" style="2" customWidth="1"/>
    <col min="16" max="17" width="6" style="2" customWidth="1"/>
    <col min="18" max="18" width="10.28515625" style="2" customWidth="1"/>
    <col min="19" max="19" width="10.5703125" style="3" customWidth="1"/>
    <col min="20" max="20" width="11.42578125" style="4" bestFit="1" customWidth="1"/>
    <col min="21" max="21" width="69.5703125" style="4" bestFit="1" customWidth="1"/>
    <col min="22" max="16384" width="9.140625" style="2"/>
  </cols>
  <sheetData>
    <row r="1" spans="1:21" s="1" customFormat="1" ht="31.5">
      <c r="A1" s="5">
        <v>8</v>
      </c>
      <c r="B1" s="6" t="s">
        <v>0</v>
      </c>
      <c r="C1" s="35" t="s">
        <v>1</v>
      </c>
      <c r="D1" s="35"/>
      <c r="E1" s="35"/>
      <c r="F1" s="35"/>
      <c r="G1" s="35"/>
      <c r="H1" s="35"/>
      <c r="I1" s="35"/>
      <c r="J1" s="35" t="s">
        <v>2</v>
      </c>
      <c r="K1" s="35"/>
      <c r="L1" s="35"/>
      <c r="M1" s="35"/>
      <c r="N1" s="35" t="s">
        <v>3</v>
      </c>
      <c r="O1" s="35"/>
      <c r="P1" s="35"/>
      <c r="Q1" s="35" t="s">
        <v>4</v>
      </c>
      <c r="R1" s="35"/>
      <c r="S1" s="7" t="s">
        <v>5</v>
      </c>
      <c r="T1" s="8"/>
      <c r="U1" s="8"/>
    </row>
    <row r="2" spans="1:21" s="1" customFormat="1" ht="56.25" customHeight="1">
      <c r="A2" s="5">
        <v>9</v>
      </c>
      <c r="B2" s="9" t="s">
        <v>6</v>
      </c>
      <c r="C2" s="10" t="s">
        <v>7</v>
      </c>
      <c r="D2" s="10" t="s">
        <v>8</v>
      </c>
      <c r="E2" s="11" t="s">
        <v>9</v>
      </c>
      <c r="F2" s="10" t="s">
        <v>10</v>
      </c>
      <c r="G2" s="12" t="s">
        <v>11</v>
      </c>
      <c r="H2" s="10" t="s">
        <v>12</v>
      </c>
      <c r="I2" s="12" t="s">
        <v>13</v>
      </c>
      <c r="J2" s="10" t="s">
        <v>14</v>
      </c>
      <c r="K2" s="10" t="s">
        <v>15</v>
      </c>
      <c r="L2" s="10" t="s">
        <v>16</v>
      </c>
      <c r="M2" s="10" t="s">
        <v>17</v>
      </c>
      <c r="N2" s="10" t="s">
        <v>18</v>
      </c>
      <c r="O2" s="10" t="s">
        <v>19</v>
      </c>
      <c r="P2" s="10" t="s">
        <v>20</v>
      </c>
      <c r="Q2" s="13" t="s">
        <v>21</v>
      </c>
      <c r="R2" s="13" t="s">
        <v>22</v>
      </c>
      <c r="S2" s="14"/>
      <c r="T2" s="15" t="s">
        <v>23</v>
      </c>
      <c r="U2" s="16" t="s">
        <v>24</v>
      </c>
    </row>
    <row r="3" spans="1:21" s="1" customFormat="1" ht="31.5" customHeight="1">
      <c r="A3" s="5"/>
      <c r="B3" s="9" t="s">
        <v>25</v>
      </c>
      <c r="C3" s="17"/>
      <c r="D3" s="17"/>
      <c r="E3" s="18"/>
      <c r="F3" s="17"/>
      <c r="G3" s="12"/>
      <c r="H3" s="19"/>
      <c r="I3" s="12"/>
      <c r="J3" s="10"/>
      <c r="K3" s="10"/>
      <c r="L3" s="10"/>
      <c r="M3" s="10"/>
      <c r="N3" s="18"/>
      <c r="O3" s="10"/>
      <c r="P3" s="10"/>
      <c r="Q3" s="10"/>
      <c r="R3" s="18"/>
      <c r="S3" s="14"/>
      <c r="T3" s="15"/>
      <c r="U3" s="8"/>
    </row>
    <row r="4" spans="1:21" s="1" customFormat="1" ht="14.25" customHeight="1">
      <c r="A4" s="20" t="s">
        <v>26</v>
      </c>
      <c r="B4" s="21">
        <f>SUM($B$5:$B$41)/($A$1*$A$2)</f>
        <v>518.57866666666666</v>
      </c>
      <c r="C4" s="22">
        <v>1</v>
      </c>
      <c r="D4" s="22">
        <v>1</v>
      </c>
      <c r="E4" s="22">
        <v>1</v>
      </c>
      <c r="F4" s="22">
        <v>1</v>
      </c>
      <c r="G4" s="22">
        <v>2</v>
      </c>
      <c r="H4" s="23">
        <v>1</v>
      </c>
      <c r="I4" s="22">
        <v>1</v>
      </c>
      <c r="J4" s="22">
        <v>2</v>
      </c>
      <c r="K4" s="22">
        <v>2</v>
      </c>
      <c r="L4" s="22">
        <v>2</v>
      </c>
      <c r="M4" s="22">
        <v>3</v>
      </c>
      <c r="N4" s="22">
        <v>3</v>
      </c>
      <c r="O4" s="22">
        <v>2</v>
      </c>
      <c r="P4" s="22">
        <v>3</v>
      </c>
      <c r="Q4" s="22">
        <v>1</v>
      </c>
      <c r="R4" s="22">
        <v>32</v>
      </c>
      <c r="S4" s="22">
        <v>1</v>
      </c>
      <c r="T4" s="36"/>
      <c r="U4" s="37"/>
    </row>
    <row r="5" spans="1:21">
      <c r="A5" s="24" t="s">
        <v>27</v>
      </c>
      <c r="B5" s="25">
        <f>SUMPRODUCT($C$4:$IV$4,$C5:$IV5)*$A$1</f>
        <v>960</v>
      </c>
      <c r="C5" s="5"/>
      <c r="D5" s="5"/>
      <c r="E5" s="5"/>
      <c r="F5" s="5"/>
      <c r="G5" s="5"/>
      <c r="H5" s="26"/>
      <c r="I5" s="5"/>
      <c r="J5" s="27"/>
      <c r="K5" s="27"/>
      <c r="L5" s="27"/>
      <c r="M5" s="27"/>
      <c r="N5" s="5"/>
      <c r="O5" s="5"/>
      <c r="P5" s="5">
        <v>40</v>
      </c>
      <c r="Q5" s="5"/>
      <c r="R5" s="5"/>
      <c r="S5" s="28"/>
      <c r="T5" s="40" t="s">
        <v>62</v>
      </c>
      <c r="U5" s="37" t="s">
        <v>71</v>
      </c>
    </row>
    <row r="6" spans="1:21">
      <c r="A6" s="24" t="s">
        <v>18</v>
      </c>
      <c r="B6" s="25">
        <v>720</v>
      </c>
      <c r="C6" s="5"/>
      <c r="D6" s="5"/>
      <c r="E6" s="5"/>
      <c r="F6" s="5"/>
      <c r="G6" s="5"/>
      <c r="H6" s="26"/>
      <c r="I6" s="5"/>
      <c r="J6" s="5"/>
      <c r="K6" s="5"/>
      <c r="L6" s="5"/>
      <c r="M6" s="5"/>
      <c r="N6" s="5">
        <v>40</v>
      </c>
      <c r="O6" s="5"/>
      <c r="P6" s="5"/>
      <c r="Q6" s="5"/>
      <c r="R6" s="5"/>
      <c r="S6" s="28"/>
      <c r="T6" s="41" t="s">
        <v>63</v>
      </c>
      <c r="U6" s="37" t="s">
        <v>71</v>
      </c>
    </row>
    <row r="7" spans="1:21">
      <c r="A7" s="24" t="s">
        <v>28</v>
      </c>
      <c r="B7" s="25">
        <v>360</v>
      </c>
      <c r="C7" s="5"/>
      <c r="D7" s="5"/>
      <c r="E7" s="5">
        <v>20</v>
      </c>
      <c r="F7" s="5"/>
      <c r="G7" s="5"/>
      <c r="H7" s="26"/>
      <c r="I7" s="5"/>
      <c r="J7" s="5"/>
      <c r="K7" s="5"/>
      <c r="L7" s="5"/>
      <c r="M7" s="5"/>
      <c r="N7" s="5"/>
      <c r="O7" s="5">
        <v>40</v>
      </c>
      <c r="P7" s="5"/>
      <c r="Q7" s="5"/>
      <c r="R7" s="5"/>
      <c r="S7" s="28"/>
      <c r="T7" s="42" t="s">
        <v>64</v>
      </c>
      <c r="U7" s="37" t="s">
        <v>75</v>
      </c>
    </row>
    <row r="8" spans="1:21">
      <c r="A8" s="24" t="s">
        <v>29</v>
      </c>
      <c r="B8" s="25">
        <f>SUMPRODUCT($C$4:$IV$4,$C8:$IV8)*$A$1</f>
        <v>1440</v>
      </c>
      <c r="C8" s="5"/>
      <c r="D8" s="5">
        <v>90</v>
      </c>
      <c r="E8" s="5"/>
      <c r="F8" s="5"/>
      <c r="G8" s="5"/>
      <c r="H8" s="26">
        <v>90</v>
      </c>
      <c r="I8" s="5"/>
      <c r="J8" s="5"/>
      <c r="K8" s="5"/>
      <c r="L8" s="5"/>
      <c r="M8" s="5"/>
      <c r="N8" s="5"/>
      <c r="O8" s="5"/>
      <c r="P8" s="5"/>
      <c r="Q8" s="5"/>
      <c r="R8" s="5"/>
      <c r="S8" s="28"/>
      <c r="T8" s="43" t="s">
        <v>65</v>
      </c>
      <c r="U8" s="37" t="s">
        <v>75</v>
      </c>
    </row>
    <row r="9" spans="1:21">
      <c r="A9" s="24" t="s">
        <v>30</v>
      </c>
      <c r="B9" s="25">
        <f>SUMPRODUCT($C$4:$IV$4,$C9:$IV9)*$A$1</f>
        <v>1120</v>
      </c>
      <c r="C9" s="5">
        <v>70</v>
      </c>
      <c r="D9" s="5"/>
      <c r="E9" s="5"/>
      <c r="F9" s="5"/>
      <c r="G9" s="5"/>
      <c r="H9" s="26"/>
      <c r="I9" s="5">
        <v>70</v>
      </c>
      <c r="J9" s="5"/>
      <c r="K9" s="5"/>
      <c r="L9" s="5"/>
      <c r="M9" s="5"/>
      <c r="N9" s="5"/>
      <c r="O9" s="5"/>
      <c r="P9" s="5"/>
      <c r="Q9" s="5"/>
      <c r="R9" s="5"/>
      <c r="S9" s="28"/>
      <c r="T9" s="44" t="s">
        <v>64</v>
      </c>
      <c r="U9" s="37" t="s">
        <v>75</v>
      </c>
    </row>
    <row r="10" spans="1:21">
      <c r="A10" s="24" t="s">
        <v>31</v>
      </c>
      <c r="B10" s="25">
        <f>SUMPRODUCT($C$4:$IV$4,$C10:$IV10)*$A$1</f>
        <v>960</v>
      </c>
      <c r="C10" s="5">
        <v>40</v>
      </c>
      <c r="D10" s="5">
        <v>40</v>
      </c>
      <c r="E10" s="5">
        <v>40</v>
      </c>
      <c r="F10" s="5"/>
      <c r="G10" s="5"/>
      <c r="H10" s="26"/>
      <c r="I10" s="5"/>
      <c r="J10" s="5"/>
      <c r="K10" s="5"/>
      <c r="L10" s="5"/>
      <c r="M10" s="5"/>
      <c r="N10" s="5"/>
      <c r="O10" s="5"/>
      <c r="P10" s="5"/>
      <c r="Q10" s="5"/>
      <c r="R10" s="5"/>
      <c r="S10" s="28"/>
      <c r="T10" s="45" t="s">
        <v>62</v>
      </c>
      <c r="U10" s="37"/>
    </row>
    <row r="11" spans="1:21">
      <c r="A11" s="24" t="s">
        <v>32</v>
      </c>
      <c r="B11" s="25">
        <f>SUMPRODUCT($C$4:$IV$4,$C11:$IV11)*$A$1</f>
        <v>240</v>
      </c>
      <c r="C11" s="5"/>
      <c r="D11" s="5"/>
      <c r="E11" s="5"/>
      <c r="F11" s="5">
        <v>30</v>
      </c>
      <c r="G11" s="5"/>
      <c r="H11" s="26"/>
      <c r="I11" s="5"/>
      <c r="J11" s="5"/>
      <c r="K11" s="5"/>
      <c r="L11" s="5"/>
      <c r="M11" s="5"/>
      <c r="N11" s="5"/>
      <c r="O11" s="5"/>
      <c r="P11" s="5"/>
      <c r="Q11" s="5"/>
      <c r="R11" s="5"/>
      <c r="S11" s="28"/>
      <c r="T11" s="1" t="s">
        <v>65</v>
      </c>
      <c r="U11" s="37"/>
    </row>
    <row r="12" spans="1:21">
      <c r="A12" s="24" t="s">
        <v>33</v>
      </c>
      <c r="B12" s="25">
        <f>SUMPRODUCT($C$4:$IV$4,$C12:$IV12)*$A$1</f>
        <v>800</v>
      </c>
      <c r="C12" s="5"/>
      <c r="D12" s="5"/>
      <c r="E12" s="5"/>
      <c r="F12" s="5"/>
      <c r="G12" s="5">
        <v>25</v>
      </c>
      <c r="H12" s="26">
        <v>25</v>
      </c>
      <c r="I12" s="5">
        <v>25</v>
      </c>
      <c r="J12" s="5"/>
      <c r="K12" s="5"/>
      <c r="L12" s="5"/>
      <c r="M12" s="5"/>
      <c r="N12" s="5"/>
      <c r="O12" s="5"/>
      <c r="P12" s="5"/>
      <c r="Q12" s="5"/>
      <c r="R12" s="5"/>
      <c r="S12" s="28"/>
      <c r="T12" s="1" t="s">
        <v>69</v>
      </c>
      <c r="U12" s="37" t="s">
        <v>70</v>
      </c>
    </row>
    <row r="13" spans="1:21">
      <c r="A13" s="24" t="s">
        <v>34</v>
      </c>
      <c r="B13" s="25">
        <f>SUMPRODUCT($C$4:$IV$4,$C13:$IV13)*$A$1</f>
        <v>256</v>
      </c>
      <c r="C13" s="5">
        <f>25*B58</f>
        <v>5</v>
      </c>
      <c r="D13" s="5">
        <f>B58*25</f>
        <v>5</v>
      </c>
      <c r="E13" s="5">
        <f>B58*25</f>
        <v>5</v>
      </c>
      <c r="F13" s="5">
        <f>B58*25</f>
        <v>5</v>
      </c>
      <c r="G13" s="5">
        <f>B58*30</f>
        <v>6</v>
      </c>
      <c r="H13" s="26"/>
      <c r="I13" s="5"/>
      <c r="J13" s="5"/>
      <c r="K13" s="5"/>
      <c r="L13" s="5"/>
      <c r="M13" s="5"/>
      <c r="N13" s="5"/>
      <c r="O13" s="5"/>
      <c r="P13" s="5"/>
      <c r="Q13" s="5"/>
      <c r="R13" s="5"/>
      <c r="S13" s="28"/>
      <c r="T13" s="40" t="s">
        <v>62</v>
      </c>
      <c r="U13" s="37" t="s">
        <v>71</v>
      </c>
    </row>
    <row r="14" spans="1:21">
      <c r="A14" s="24" t="s">
        <v>35</v>
      </c>
      <c r="B14" s="25">
        <f>SUMPRODUCT($C$4:$IV$4,$C14:$IV14)*$A$1</f>
        <v>400</v>
      </c>
      <c r="C14" s="5"/>
      <c r="D14" s="5"/>
      <c r="E14" s="5"/>
      <c r="F14" s="5"/>
      <c r="G14" s="5"/>
      <c r="H14" s="26"/>
      <c r="I14" s="5"/>
      <c r="J14" s="5"/>
      <c r="K14" s="5"/>
      <c r="L14" s="5"/>
      <c r="M14" s="5"/>
      <c r="N14" s="5"/>
      <c r="O14" s="5"/>
      <c r="P14" s="5"/>
      <c r="Q14" s="5"/>
      <c r="R14" s="5"/>
      <c r="S14" s="28">
        <f>400/$A$1</f>
        <v>50</v>
      </c>
      <c r="T14" s="41" t="s">
        <v>63</v>
      </c>
      <c r="U14" s="37"/>
    </row>
    <row r="15" spans="1:21">
      <c r="A15" s="24" t="s">
        <v>36</v>
      </c>
      <c r="B15" s="25">
        <f>SUMPRODUCT($C$4:$IV$4,$C15:$IV15)*$A$1</f>
        <v>320</v>
      </c>
      <c r="C15" s="5"/>
      <c r="D15" s="5"/>
      <c r="E15" s="5">
        <f>100*$B$56</f>
        <v>20</v>
      </c>
      <c r="F15" s="5">
        <f>100*$B$56</f>
        <v>20</v>
      </c>
      <c r="G15" s="5"/>
      <c r="H15" s="26"/>
      <c r="I15" s="5"/>
      <c r="J15" s="5"/>
      <c r="K15" s="5"/>
      <c r="L15" s="5"/>
      <c r="M15" s="5"/>
      <c r="N15" s="5"/>
      <c r="O15" s="5"/>
      <c r="P15" s="5"/>
      <c r="Q15" s="5"/>
      <c r="R15" s="5"/>
      <c r="S15" s="28"/>
      <c r="T15" s="42" t="s">
        <v>64</v>
      </c>
      <c r="U15" s="37" t="s">
        <v>72</v>
      </c>
    </row>
    <row r="16" spans="1:21">
      <c r="A16" s="24" t="s">
        <v>37</v>
      </c>
      <c r="B16" s="25">
        <f>SUMPRODUCT($C$4:$IV$4,$C16:$IV16)*$A$1</f>
        <v>192</v>
      </c>
      <c r="C16" s="5">
        <f>10*$B$57</f>
        <v>2</v>
      </c>
      <c r="D16" s="5">
        <f>10*$B$57</f>
        <v>2</v>
      </c>
      <c r="E16" s="5">
        <f>20*B57</f>
        <v>4</v>
      </c>
      <c r="F16" s="5">
        <f>20*B57</f>
        <v>4</v>
      </c>
      <c r="G16" s="5">
        <f>20*B57</f>
        <v>4</v>
      </c>
      <c r="H16" s="26">
        <f>10*B57</f>
        <v>2</v>
      </c>
      <c r="I16" s="5">
        <f>10*B57</f>
        <v>2</v>
      </c>
      <c r="J16" s="5"/>
      <c r="K16" s="5"/>
      <c r="L16" s="5"/>
      <c r="M16" s="5"/>
      <c r="N16" s="5"/>
      <c r="O16" s="5"/>
      <c r="P16" s="5"/>
      <c r="Q16" s="5"/>
      <c r="R16" s="5"/>
      <c r="S16" s="28"/>
      <c r="T16" s="43" t="s">
        <v>65</v>
      </c>
      <c r="U16" s="37" t="s">
        <v>73</v>
      </c>
    </row>
    <row r="17" spans="1:21">
      <c r="A17" s="24" t="s">
        <v>38</v>
      </c>
      <c r="B17" s="25">
        <f>SUMPRODUCT($C$4:$IV$4,$C17:$IV17)*$A$1</f>
        <v>720</v>
      </c>
      <c r="C17" s="5"/>
      <c r="D17" s="5"/>
      <c r="E17" s="5"/>
      <c r="F17" s="5"/>
      <c r="G17" s="5"/>
      <c r="H17" s="26"/>
      <c r="I17" s="5"/>
      <c r="J17" s="27"/>
      <c r="K17" s="27"/>
      <c r="L17" s="27"/>
      <c r="M17" s="27"/>
      <c r="N17" s="5">
        <v>15</v>
      </c>
      <c r="O17" s="5"/>
      <c r="P17" s="5">
        <v>15</v>
      </c>
      <c r="Q17" s="5"/>
      <c r="R17" s="5"/>
      <c r="S17" s="28"/>
      <c r="T17" s="44" t="s">
        <v>66</v>
      </c>
      <c r="U17" s="37" t="s">
        <v>74</v>
      </c>
    </row>
    <row r="18" spans="1:21">
      <c r="A18" s="24" t="s">
        <v>39</v>
      </c>
      <c r="B18" s="25">
        <f>SUMPRODUCT($C$4:$IV$4,$C18:$IV18)*$A$1</f>
        <v>960</v>
      </c>
      <c r="C18" s="5"/>
      <c r="D18" s="5"/>
      <c r="E18" s="5"/>
      <c r="F18" s="5"/>
      <c r="G18" s="5"/>
      <c r="H18" s="26"/>
      <c r="I18" s="5"/>
      <c r="J18" s="5"/>
      <c r="K18" s="5"/>
      <c r="L18" s="5"/>
      <c r="M18" s="5"/>
      <c r="N18" s="5">
        <v>15</v>
      </c>
      <c r="O18" s="5">
        <v>15</v>
      </c>
      <c r="P18" s="5">
        <v>15</v>
      </c>
      <c r="Q18" s="5"/>
      <c r="R18" s="5"/>
      <c r="S18" s="28"/>
      <c r="T18" s="45" t="s">
        <v>62</v>
      </c>
      <c r="U18" s="37" t="s">
        <v>73</v>
      </c>
    </row>
    <row r="19" spans="1:21">
      <c r="A19" s="24" t="s">
        <v>40</v>
      </c>
      <c r="B19" s="25">
        <f>SUMPRODUCT($C$4:$IV$4,$C19:$IV19)*$A$1</f>
        <v>4600</v>
      </c>
      <c r="C19" s="5"/>
      <c r="D19" s="5"/>
      <c r="E19" s="5"/>
      <c r="F19" s="5"/>
      <c r="G19" s="5"/>
      <c r="H19" s="26"/>
      <c r="I19" s="5"/>
      <c r="J19" s="27"/>
      <c r="K19" s="27"/>
      <c r="L19" s="27"/>
      <c r="M19" s="27"/>
      <c r="N19" s="5">
        <v>10</v>
      </c>
      <c r="O19" s="5">
        <v>10</v>
      </c>
      <c r="P19" s="5">
        <v>10</v>
      </c>
      <c r="Q19" s="5">
        <v>15</v>
      </c>
      <c r="R19" s="5">
        <v>15</v>
      </c>
      <c r="S19" s="28"/>
      <c r="T19" s="1" t="s">
        <v>68</v>
      </c>
      <c r="U19" s="37" t="s">
        <v>84</v>
      </c>
    </row>
    <row r="20" spans="1:21">
      <c r="A20" s="47" t="s">
        <v>83</v>
      </c>
      <c r="B20" s="25">
        <f>SUMPRODUCT($C$4:$IV$4,$C20:$IV20)*$A$1</f>
        <v>896</v>
      </c>
      <c r="C20" s="5"/>
      <c r="D20" s="5"/>
      <c r="E20" s="5"/>
      <c r="F20" s="5"/>
      <c r="G20" s="5"/>
      <c r="H20" s="26"/>
      <c r="I20" s="5"/>
      <c r="J20" s="5"/>
      <c r="K20" s="5"/>
      <c r="L20" s="5"/>
      <c r="M20" s="5"/>
      <c r="N20" s="5"/>
      <c r="O20" s="5"/>
      <c r="P20" s="5"/>
      <c r="Q20" s="5"/>
      <c r="R20" s="5">
        <v>3.5</v>
      </c>
      <c r="S20" s="28"/>
      <c r="T20" s="1" t="s">
        <v>68</v>
      </c>
      <c r="U20" s="37"/>
    </row>
    <row r="21" spans="1:21">
      <c r="A21" s="24" t="s">
        <v>41</v>
      </c>
      <c r="B21" s="25">
        <f>SUMPRODUCT($C$4:$IV$4,$C21:$IV21)*$A$1</f>
        <v>400</v>
      </c>
      <c r="C21" s="5"/>
      <c r="D21" s="5"/>
      <c r="E21" s="5"/>
      <c r="F21" s="5"/>
      <c r="G21" s="5"/>
      <c r="H21" s="26"/>
      <c r="I21" s="5"/>
      <c r="J21" s="5"/>
      <c r="K21" s="5"/>
      <c r="L21" s="5"/>
      <c r="M21" s="5"/>
      <c r="N21" s="5"/>
      <c r="O21" s="5"/>
      <c r="P21" s="5"/>
      <c r="Q21" s="28">
        <v>50</v>
      </c>
      <c r="R21" s="5"/>
      <c r="T21" s="40" t="s">
        <v>68</v>
      </c>
      <c r="U21" s="37"/>
    </row>
    <row r="22" spans="1:21">
      <c r="A22" s="24" t="s">
        <v>42</v>
      </c>
      <c r="B22" s="25">
        <f>SUMPRODUCT($C$4:$IV$4,$C22:$IV22)*$A$1</f>
        <v>512</v>
      </c>
      <c r="C22" s="5"/>
      <c r="D22" s="5"/>
      <c r="E22" s="5"/>
      <c r="F22" s="5"/>
      <c r="G22" s="5"/>
      <c r="H22" s="26"/>
      <c r="I22" s="5"/>
      <c r="J22" s="5"/>
      <c r="K22" s="5"/>
      <c r="L22" s="5"/>
      <c r="M22" s="5"/>
      <c r="N22" s="5">
        <v>8</v>
      </c>
      <c r="O22" s="5">
        <v>8</v>
      </c>
      <c r="P22" s="5">
        <v>8</v>
      </c>
      <c r="Q22" s="5"/>
      <c r="R22" s="5"/>
      <c r="S22" s="28"/>
      <c r="T22" s="41" t="s">
        <v>67</v>
      </c>
      <c r="U22" s="37"/>
    </row>
    <row r="23" spans="1:21">
      <c r="A23" s="24" t="s">
        <v>43</v>
      </c>
      <c r="B23" s="25">
        <f>SUMPRODUCT($C$4:$IV$4,$C23:$IV23)*$A$1</f>
        <v>200</v>
      </c>
      <c r="C23" s="5"/>
      <c r="D23" s="5"/>
      <c r="E23" s="5"/>
      <c r="F23" s="5"/>
      <c r="G23" s="5"/>
      <c r="H23" s="26"/>
      <c r="I23" s="5"/>
      <c r="J23" s="5"/>
      <c r="K23" s="5"/>
      <c r="L23" s="5"/>
      <c r="M23" s="5"/>
      <c r="N23" s="5"/>
      <c r="O23" s="5"/>
      <c r="P23" s="5"/>
      <c r="Q23" s="5"/>
      <c r="R23" s="5"/>
      <c r="S23" s="28">
        <f>200/$A$1</f>
        <v>25</v>
      </c>
      <c r="T23" s="42" t="s">
        <v>67</v>
      </c>
      <c r="U23" s="37"/>
    </row>
    <row r="24" spans="1:21">
      <c r="A24" s="24" t="s">
        <v>44</v>
      </c>
      <c r="B24" s="25">
        <f>SUMPRODUCT($C$4:$IV$4,$C24:$IV24)*$A$1</f>
        <v>2975</v>
      </c>
      <c r="C24" s="5">
        <f>700*$B$59/$A$1/2</f>
        <v>21.875</v>
      </c>
      <c r="D24" s="5">
        <f>700*$B$59/$A$1/2</f>
        <v>21.875</v>
      </c>
      <c r="E24" s="5">
        <f>700*$B$59/$A$1/2</f>
        <v>21.875</v>
      </c>
      <c r="F24" s="5">
        <f>700*$B$59/$A$1/2</f>
        <v>21.875</v>
      </c>
      <c r="G24" s="5">
        <f>700*$B$59/$A$1/2</f>
        <v>21.875</v>
      </c>
      <c r="H24" s="5">
        <f>700*$B$59/$A$1/2</f>
        <v>21.875</v>
      </c>
      <c r="I24" s="5">
        <f>700*$B$59/$A$1/2</f>
        <v>21.875</v>
      </c>
      <c r="J24" s="5">
        <f>700*$B$59/$A$1/2</f>
        <v>21.875</v>
      </c>
      <c r="K24" s="5">
        <f>700*$B$59/$A$1/2</f>
        <v>21.875</v>
      </c>
      <c r="L24" s="5">
        <f>700*$B$59/$A$1/2</f>
        <v>21.875</v>
      </c>
      <c r="M24" s="5">
        <f>700*$B$59/$A$1/2</f>
        <v>21.875</v>
      </c>
      <c r="N24" s="5"/>
      <c r="O24" s="5"/>
      <c r="P24" s="5"/>
      <c r="Q24" s="5"/>
      <c r="R24" s="5"/>
      <c r="S24" s="28"/>
      <c r="T24" s="43" t="s">
        <v>78</v>
      </c>
      <c r="U24" s="37" t="s">
        <v>80</v>
      </c>
    </row>
    <row r="25" spans="1:21">
      <c r="A25" s="24" t="s">
        <v>45</v>
      </c>
      <c r="B25" s="25">
        <f>SUMPRODUCT($C$4:$IV$4,$C25:$IV25)*$A$1</f>
        <v>3280</v>
      </c>
      <c r="C25" s="5"/>
      <c r="D25" s="5"/>
      <c r="E25" s="5"/>
      <c r="F25" s="5"/>
      <c r="G25" s="5"/>
      <c r="H25" s="26"/>
      <c r="I25" s="5"/>
      <c r="J25" s="5"/>
      <c r="K25" s="5"/>
      <c r="L25" s="5">
        <v>50</v>
      </c>
      <c r="M25" s="5">
        <v>50</v>
      </c>
      <c r="N25" s="5">
        <v>20</v>
      </c>
      <c r="O25" s="5">
        <v>20</v>
      </c>
      <c r="P25" s="5">
        <v>20</v>
      </c>
      <c r="Q25" s="5"/>
      <c r="R25" s="5"/>
      <c r="S25" s="28"/>
      <c r="T25" s="44" t="s">
        <v>66</v>
      </c>
      <c r="U25" s="37" t="s">
        <v>76</v>
      </c>
    </row>
    <row r="26" spans="1:21">
      <c r="A26" s="24" t="s">
        <v>46</v>
      </c>
      <c r="B26" s="25">
        <f>SUMPRODUCT($C$4:$IV$4,$C26:$IV26)*$A$1</f>
        <v>1280</v>
      </c>
      <c r="C26" s="5"/>
      <c r="D26" s="5"/>
      <c r="E26" s="5"/>
      <c r="F26" s="5"/>
      <c r="G26" s="5"/>
      <c r="H26" s="26"/>
      <c r="I26" s="5"/>
      <c r="J26" s="5">
        <v>40</v>
      </c>
      <c r="K26" s="5"/>
      <c r="L26" s="5">
        <v>40</v>
      </c>
      <c r="M26" s="5"/>
      <c r="N26" s="5"/>
      <c r="O26" s="5"/>
      <c r="P26" s="5"/>
      <c r="Q26" s="5"/>
      <c r="R26" s="5"/>
      <c r="S26" s="28"/>
      <c r="T26" s="45" t="s">
        <v>67</v>
      </c>
      <c r="U26" s="37" t="s">
        <v>77</v>
      </c>
    </row>
    <row r="27" spans="1:21">
      <c r="A27" s="24" t="s">
        <v>47</v>
      </c>
      <c r="B27" s="25">
        <f>SUMPRODUCT($C$4:$IV$4,$C27:$IV27)*$A$1</f>
        <v>800</v>
      </c>
      <c r="C27" s="5"/>
      <c r="D27" s="5"/>
      <c r="E27" s="5"/>
      <c r="F27" s="5"/>
      <c r="G27" s="5"/>
      <c r="H27" s="26"/>
      <c r="I27" s="5"/>
      <c r="J27" s="5"/>
      <c r="K27" s="5"/>
      <c r="L27" s="5"/>
      <c r="M27" s="5"/>
      <c r="N27" s="5"/>
      <c r="O27" s="5"/>
      <c r="P27" s="5"/>
      <c r="Q27" s="5"/>
      <c r="R27" s="5"/>
      <c r="S27" s="28">
        <f>800/$A$1</f>
        <v>100</v>
      </c>
      <c r="T27" s="1" t="s">
        <v>78</v>
      </c>
      <c r="U27" s="37"/>
    </row>
    <row r="28" spans="1:21">
      <c r="A28" s="24" t="s">
        <v>48</v>
      </c>
      <c r="B28" s="25">
        <f>SUMPRODUCT($C$4:$IV$4,$C28:$IV28)*$A$1</f>
        <v>1600</v>
      </c>
      <c r="C28" s="5"/>
      <c r="D28" s="5"/>
      <c r="E28" s="5"/>
      <c r="F28" s="5"/>
      <c r="G28" s="5"/>
      <c r="H28" s="26"/>
      <c r="I28" s="5"/>
      <c r="J28" s="5"/>
      <c r="K28" s="5">
        <v>40</v>
      </c>
      <c r="L28" s="5"/>
      <c r="M28" s="5">
        <v>40</v>
      </c>
      <c r="N28" s="5"/>
      <c r="O28" s="5"/>
      <c r="P28" s="5"/>
      <c r="Q28" s="5"/>
      <c r="R28" s="5"/>
      <c r="S28" s="28"/>
      <c r="T28" s="1" t="s">
        <v>69</v>
      </c>
      <c r="U28" s="37" t="s">
        <v>79</v>
      </c>
    </row>
    <row r="29" spans="1:21">
      <c r="A29" s="24"/>
      <c r="B29" s="25">
        <f>SUMPRODUCT($C$4:$IV$4,$C29:$IV29)*$A$1</f>
        <v>0</v>
      </c>
      <c r="C29" s="5"/>
      <c r="D29" s="5"/>
      <c r="E29" s="5"/>
      <c r="F29" s="5"/>
      <c r="G29" s="5"/>
      <c r="H29" s="26"/>
      <c r="I29" s="5"/>
      <c r="J29" s="5"/>
      <c r="K29" s="5"/>
      <c r="L29" s="5"/>
      <c r="M29" s="5"/>
      <c r="N29" s="5"/>
      <c r="O29" s="5"/>
      <c r="P29" s="5"/>
      <c r="Q29" s="5"/>
      <c r="R29" s="5"/>
      <c r="S29" s="28"/>
      <c r="T29" s="40"/>
      <c r="U29" s="37"/>
    </row>
    <row r="30" spans="1:21">
      <c r="A30" s="24" t="s">
        <v>49</v>
      </c>
      <c r="B30" s="25">
        <f>SUMPRODUCT($C$4:$IV$4,$C30:$IV30)*$A$1</f>
        <v>200</v>
      </c>
      <c r="C30" s="5"/>
      <c r="D30" s="5"/>
      <c r="E30" s="5"/>
      <c r="F30" s="5"/>
      <c r="G30" s="5"/>
      <c r="H30" s="26"/>
      <c r="I30" s="5"/>
      <c r="J30" s="5"/>
      <c r="K30" s="5"/>
      <c r="L30" s="5"/>
      <c r="M30" s="5"/>
      <c r="N30" s="5"/>
      <c r="O30" s="5"/>
      <c r="P30" s="5"/>
      <c r="Q30" s="5"/>
      <c r="R30" s="5"/>
      <c r="S30" s="28">
        <f>200/$A$1</f>
        <v>25</v>
      </c>
      <c r="T30" s="41" t="s">
        <v>67</v>
      </c>
      <c r="U30" s="37"/>
    </row>
    <row r="31" spans="1:21">
      <c r="A31" s="24" t="s">
        <v>50</v>
      </c>
      <c r="B31" s="25">
        <f>SUMPRODUCT($C$4:$IV$4,$C31:$IV31)*$A$1</f>
        <v>480</v>
      </c>
      <c r="C31" s="5"/>
      <c r="D31" s="5"/>
      <c r="E31" s="5"/>
      <c r="F31" s="5">
        <v>60</v>
      </c>
      <c r="G31" s="5"/>
      <c r="H31" s="26"/>
      <c r="I31" s="5"/>
      <c r="J31" s="5"/>
      <c r="K31" s="5"/>
      <c r="L31" s="5"/>
      <c r="M31" s="5"/>
      <c r="N31" s="5"/>
      <c r="O31" s="5"/>
      <c r="P31" s="5"/>
      <c r="Q31" s="5"/>
      <c r="R31" s="5"/>
      <c r="S31" s="28"/>
      <c r="T31" s="42" t="s">
        <v>64</v>
      </c>
      <c r="U31" s="37"/>
    </row>
    <row r="32" spans="1:21">
      <c r="A32" s="24" t="s">
        <v>51</v>
      </c>
      <c r="B32" s="25">
        <f>SUMPRODUCT($C$4:$IV$4,$C32:$IV32)*$A$1</f>
        <v>4000</v>
      </c>
      <c r="C32" s="5"/>
      <c r="D32" s="5"/>
      <c r="E32" s="5"/>
      <c r="F32" s="5"/>
      <c r="G32" s="5"/>
      <c r="H32" s="26"/>
      <c r="I32" s="5"/>
      <c r="J32" s="5"/>
      <c r="K32" s="5"/>
      <c r="L32" s="5"/>
      <c r="M32" s="5"/>
      <c r="N32" s="5">
        <f>500/8</f>
        <v>62.5</v>
      </c>
      <c r="O32" s="5">
        <f>500/8</f>
        <v>62.5</v>
      </c>
      <c r="P32" s="5">
        <f>500/8</f>
        <v>62.5</v>
      </c>
      <c r="Q32" s="5"/>
      <c r="R32" s="5"/>
      <c r="S32" s="5"/>
      <c r="T32" s="43" t="s">
        <v>78</v>
      </c>
      <c r="U32" s="37"/>
    </row>
    <row r="33" spans="1:21">
      <c r="A33" s="47" t="s">
        <v>85</v>
      </c>
      <c r="B33" s="25">
        <f>SUMPRODUCT($C$4:$IV$4,$C33:$IV33)*$A$1</f>
        <v>3200</v>
      </c>
      <c r="C33" s="5">
        <v>50</v>
      </c>
      <c r="D33" s="5">
        <v>50</v>
      </c>
      <c r="E33" s="5">
        <v>50</v>
      </c>
      <c r="F33" s="5">
        <v>50</v>
      </c>
      <c r="G33" s="5">
        <v>50</v>
      </c>
      <c r="H33" s="5">
        <v>50</v>
      </c>
      <c r="I33" s="5">
        <v>50</v>
      </c>
      <c r="J33" s="5"/>
      <c r="K33" s="5"/>
      <c r="L33" s="5"/>
      <c r="M33" s="5"/>
      <c r="N33" s="5"/>
      <c r="O33" s="5"/>
      <c r="P33" s="5"/>
      <c r="Q33" s="5"/>
      <c r="R33" s="5"/>
      <c r="S33" s="2"/>
      <c r="T33" s="44" t="s">
        <v>78</v>
      </c>
      <c r="U33" s="37" t="s">
        <v>86</v>
      </c>
    </row>
    <row r="34" spans="1:21">
      <c r="A34" s="24" t="s">
        <v>52</v>
      </c>
      <c r="B34" s="25">
        <f>SUMPRODUCT($C$4:$IV$4,$C34:$IV34)*$A$1</f>
        <v>800</v>
      </c>
      <c r="C34" s="29"/>
      <c r="D34" s="29"/>
      <c r="E34" s="29"/>
      <c r="F34" s="29"/>
      <c r="G34" s="29"/>
      <c r="H34" s="30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>
        <f>800/$A$1</f>
        <v>100</v>
      </c>
      <c r="T34" s="45" t="s">
        <v>67</v>
      </c>
      <c r="U34" s="46" t="s">
        <v>81</v>
      </c>
    </row>
    <row r="35" spans="1:21">
      <c r="A35" s="24" t="s">
        <v>53</v>
      </c>
      <c r="B35" s="25">
        <f>SUMPRODUCT($C$4:$IV$4,$C35:$IV35)*$A$1</f>
        <v>0</v>
      </c>
      <c r="C35" s="29"/>
      <c r="D35" s="29"/>
      <c r="E35" s="29"/>
      <c r="F35" s="29"/>
      <c r="G35" s="29"/>
      <c r="H35" s="30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" t="s">
        <v>67</v>
      </c>
      <c r="U35" s="46" t="s">
        <v>82</v>
      </c>
    </row>
    <row r="36" spans="1:21">
      <c r="A36" s="24" t="s">
        <v>54</v>
      </c>
      <c r="B36" s="31">
        <f>SUMPRODUCT($C$4:$IV$4,$C36:$IV36)*$A$1</f>
        <v>2666.6640000000002</v>
      </c>
      <c r="C36" s="5"/>
      <c r="D36" s="5"/>
      <c r="E36" s="5"/>
      <c r="F36" s="5"/>
      <c r="G36" s="5"/>
      <c r="H36" s="26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v>333.33300000000003</v>
      </c>
      <c r="T36" s="1" t="s">
        <v>63</v>
      </c>
      <c r="U36" s="36"/>
    </row>
    <row r="37" spans="1:21">
      <c r="A37" s="32"/>
      <c r="T37" s="38"/>
      <c r="U37" s="38"/>
    </row>
    <row r="38" spans="1:21">
      <c r="E38" s="40" t="s">
        <v>62</v>
      </c>
      <c r="F38" s="39">
        <f>SUMIF($T$5:$T$36,E38,$B$5:$B$36)</f>
        <v>3136</v>
      </c>
      <c r="T38" s="38"/>
      <c r="U38" s="38"/>
    </row>
    <row r="39" spans="1:21">
      <c r="E39" s="41" t="s">
        <v>63</v>
      </c>
      <c r="F39" s="39">
        <f t="shared" ref="F39:F46" si="0">SUMIF($T$5:$T$36,E39,$B$5:$B$36)</f>
        <v>3786.6640000000002</v>
      </c>
      <c r="T39" s="38"/>
      <c r="U39" s="38"/>
    </row>
    <row r="40" spans="1:21">
      <c r="E40" s="42" t="s">
        <v>64</v>
      </c>
      <c r="F40" s="39">
        <f t="shared" si="0"/>
        <v>2280</v>
      </c>
      <c r="T40" s="38"/>
      <c r="U40" s="38"/>
    </row>
    <row r="41" spans="1:21">
      <c r="E41" s="43" t="s">
        <v>65</v>
      </c>
      <c r="F41" s="39">
        <f t="shared" si="0"/>
        <v>1872</v>
      </c>
      <c r="T41" s="38"/>
      <c r="U41" s="38"/>
    </row>
    <row r="42" spans="1:21">
      <c r="E42" s="44" t="s">
        <v>66</v>
      </c>
      <c r="F42" s="39">
        <f t="shared" si="0"/>
        <v>4000</v>
      </c>
      <c r="T42" s="38"/>
      <c r="U42" s="38"/>
    </row>
    <row r="43" spans="1:21">
      <c r="E43" s="45" t="s">
        <v>67</v>
      </c>
      <c r="F43" s="39">
        <f t="shared" si="0"/>
        <v>2992</v>
      </c>
      <c r="T43" s="38"/>
      <c r="U43" s="38"/>
    </row>
    <row r="44" spans="1:21">
      <c r="E44" s="1" t="s">
        <v>68</v>
      </c>
      <c r="F44" s="39">
        <f t="shared" si="0"/>
        <v>5896</v>
      </c>
      <c r="T44" s="38"/>
      <c r="U44" s="38"/>
    </row>
    <row r="45" spans="1:21">
      <c r="E45" s="1" t="s">
        <v>69</v>
      </c>
      <c r="F45" s="39">
        <f t="shared" si="0"/>
        <v>2400</v>
      </c>
      <c r="T45" s="38"/>
      <c r="U45" s="38"/>
    </row>
    <row r="46" spans="1:21">
      <c r="E46" s="1" t="s">
        <v>78</v>
      </c>
      <c r="F46" s="39">
        <f t="shared" si="0"/>
        <v>10975</v>
      </c>
      <c r="T46" s="38"/>
      <c r="U46" s="38"/>
    </row>
    <row r="47" spans="1:21">
      <c r="B47" s="33"/>
      <c r="F47" s="48"/>
      <c r="T47" s="38"/>
      <c r="U47" s="38"/>
    </row>
    <row r="52" spans="1:2">
      <c r="A52" s="2" t="s">
        <v>60</v>
      </c>
    </row>
    <row r="53" spans="1:2">
      <c r="A53" s="2" t="s">
        <v>61</v>
      </c>
    </row>
    <row r="55" spans="1:2">
      <c r="B55" s="2" t="s">
        <v>55</v>
      </c>
    </row>
    <row r="56" spans="1:2">
      <c r="A56" s="34" t="s">
        <v>56</v>
      </c>
      <c r="B56" s="2">
        <v>0.2</v>
      </c>
    </row>
    <row r="57" spans="1:2">
      <c r="A57" s="34" t="s">
        <v>57</v>
      </c>
      <c r="B57" s="2">
        <v>0.2</v>
      </c>
    </row>
    <row r="58" spans="1:2">
      <c r="A58" s="2" t="s">
        <v>58</v>
      </c>
      <c r="B58" s="2">
        <v>0.2</v>
      </c>
    </row>
    <row r="59" spans="1:2">
      <c r="A59" s="2" t="s">
        <v>59</v>
      </c>
      <c r="B59" s="2">
        <v>0.5</v>
      </c>
    </row>
  </sheetData>
  <sheetProtection selectLockedCells="1" selectUnlockedCells="1"/>
  <mergeCells count="4">
    <mergeCell ref="C1:I1"/>
    <mergeCell ref="J1:M1"/>
    <mergeCell ref="N1:P1"/>
    <mergeCell ref="Q1:R1"/>
  </mergeCells>
  <conditionalFormatting sqref="T5:T36">
    <cfRule type="cellIs" dxfId="7" priority="9" stopIfTrue="1" operator="equal">
      <formula>$E$38</formula>
    </cfRule>
    <cfRule type="cellIs" dxfId="6" priority="10" stopIfTrue="1" operator="equal">
      <formula>$E$39</formula>
    </cfRule>
    <cfRule type="cellIs" dxfId="5" priority="11" stopIfTrue="1" operator="equal">
      <formula>$E$40</formula>
    </cfRule>
    <cfRule type="cellIs" dxfId="4" priority="12" stopIfTrue="1" operator="equal">
      <formula>$E$41</formula>
    </cfRule>
    <cfRule type="cellIs" dxfId="3" priority="13" stopIfTrue="1" operator="equal">
      <formula>$E$42</formula>
    </cfRule>
    <cfRule type="cellIs" dxfId="2" priority="14" stopIfTrue="1" operator="equal">
      <formula>$E$43</formula>
    </cfRule>
    <cfRule type="cellIs" dxfId="1" priority="15" stopIfTrue="1" operator="equal">
      <formula>$E$44</formula>
    </cfRule>
    <cfRule type="cellIs" dxfId="0" priority="16" stopIfTrue="1" operator="equal">
      <formula>$E$45</formula>
    </cfRule>
  </conditionalFormatting>
  <pageMargins left="0.74791666666666667" right="0.74791666666666667" top="0.98402777777777772" bottom="0.98402777777777772" header="0.51180555555555551" footer="0.51180555555555551"/>
  <pageSetup paperSize="9" scale="60" firstPageNumber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Безруков</cp:lastModifiedBy>
  <dcterms:created xsi:type="dcterms:W3CDTF">2011-12-25T10:43:32Z</dcterms:created>
  <dcterms:modified xsi:type="dcterms:W3CDTF">2011-12-25T10:43:32Z</dcterms:modified>
</cp:coreProperties>
</file>